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ondelaget.sharepoint.com/sites/Bondelaget-KMO/Delte dokumenter/KMO/Consio/Kontingent/"/>
    </mc:Choice>
  </mc:AlternateContent>
  <xr:revisionPtr revIDLastSave="91" documentId="8_{5DF0E25F-A964-4535-99A3-9CC9839E51CD}" xr6:coauthVersionLast="47" xr6:coauthVersionMax="47" xr10:uidLastSave="{497742D7-59D3-4FB0-B6F7-F976CC489378}"/>
  <bookViews>
    <workbookView minimized="1" xWindow="1905" yWindow="1905" windowWidth="21600" windowHeight="12735" activeTab="1" xr2:uid="{00000000-000D-0000-FFFF-FFFF00000000}"/>
  </bookViews>
  <sheets>
    <sheet name="Enkeltbruk" sheetId="1" r:id="rId1"/>
    <sheet name="Samdrif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3" i="2" l="1"/>
  <c r="M13" i="1"/>
  <c r="E30" i="2" l="1"/>
  <c r="E29" i="2"/>
  <c r="E28" i="2"/>
  <c r="E27" i="2"/>
  <c r="E26" i="2"/>
  <c r="E25" i="2"/>
  <c r="E24" i="2"/>
  <c r="E23" i="2"/>
  <c r="E22" i="2"/>
  <c r="E21" i="2"/>
  <c r="E20" i="2"/>
  <c r="E19" i="2"/>
  <c r="E18" i="2"/>
  <c r="L16" i="2"/>
  <c r="E17" i="2"/>
  <c r="E16" i="2"/>
  <c r="L14" i="2"/>
  <c r="E15" i="2"/>
  <c r="E12" i="2"/>
  <c r="E11" i="2"/>
  <c r="E10" i="2"/>
  <c r="E9" i="2"/>
  <c r="E8" i="2"/>
  <c r="E31" i="2" l="1"/>
  <c r="E30" i="1"/>
  <c r="E29" i="1"/>
  <c r="L17" i="1"/>
  <c r="L18" i="2" l="1"/>
  <c r="L19" i="2" s="1"/>
  <c r="M19" i="2" s="1"/>
  <c r="M20" i="2" s="1"/>
  <c r="M21" i="2" s="1"/>
  <c r="E8" i="1"/>
  <c r="E9" i="1"/>
  <c r="E10" i="1"/>
  <c r="E11" i="1"/>
  <c r="E12" i="1"/>
  <c r="E15" i="1"/>
  <c r="L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31" i="1" l="1"/>
  <c r="L19" i="1" l="1"/>
  <c r="L20" i="1" s="1"/>
  <c r="M20" i="1" s="1"/>
  <c r="M21" i="1" s="1"/>
  <c r="M22" i="1" l="1"/>
</calcChain>
</file>

<file path=xl/sharedStrings.xml><?xml version="1.0" encoding="utf-8"?>
<sst xmlns="http://schemas.openxmlformats.org/spreadsheetml/2006/main" count="129" uniqueCount="44">
  <si>
    <t>Fyll inn bruksopplysninger og alder i de grønne feltetene</t>
  </si>
  <si>
    <t>Antall</t>
  </si>
  <si>
    <t>Areal i drift</t>
  </si>
  <si>
    <t>kr/da</t>
  </si>
  <si>
    <t>Areal utleid</t>
  </si>
  <si>
    <t>Areal utmark</t>
  </si>
  <si>
    <t>Sett inn alder</t>
  </si>
  <si>
    <t>Medlem NBU/4H (1/0)</t>
  </si>
  <si>
    <t>Korn, høy, oljevekster</t>
  </si>
  <si>
    <t>da</t>
  </si>
  <si>
    <t>Poteter</t>
  </si>
  <si>
    <t>Grønnsaker</t>
  </si>
  <si>
    <t>Frukt og bær</t>
  </si>
  <si>
    <t>Veksthus</t>
  </si>
  <si>
    <t>Personlig kontingent</t>
  </si>
  <si>
    <t>Husdyr</t>
  </si>
  <si>
    <t>Normtall</t>
  </si>
  <si>
    <t>Mjølkekyr</t>
  </si>
  <si>
    <t>stk</t>
  </si>
  <si>
    <t>Areal drift totalt</t>
  </si>
  <si>
    <t>Storfe</t>
  </si>
  <si>
    <t>Mjølkegeiter</t>
  </si>
  <si>
    <t>Ammekyr</t>
  </si>
  <si>
    <t>Sauer/ammegeiter</t>
  </si>
  <si>
    <t>Produksjonskontingent</t>
  </si>
  <si>
    <t>Avlsgriser</t>
  </si>
  <si>
    <t>Servicekontingent u/mva</t>
  </si>
  <si>
    <t>Slaktegriser</t>
  </si>
  <si>
    <t>Mva av servicekontingent</t>
  </si>
  <si>
    <t>Verpehøner</t>
  </si>
  <si>
    <t>Totalt kontingent</t>
  </si>
  <si>
    <t>Slaktekyllinger</t>
  </si>
  <si>
    <t>Hester</t>
  </si>
  <si>
    <t>Kaniner</t>
  </si>
  <si>
    <t>Kalkuner/gjess/ender</t>
  </si>
  <si>
    <t>Livkyllinger</t>
  </si>
  <si>
    <t>Bikuber</t>
  </si>
  <si>
    <t>Hjort</t>
  </si>
  <si>
    <t>Rugegg</t>
  </si>
  <si>
    <t>Kontingentfaktor</t>
  </si>
  <si>
    <t>Produksjonskontingent kr</t>
  </si>
  <si>
    <t>Skal ikke faktureres servicekontingent*</t>
  </si>
  <si>
    <t>* Samdrifter der alle eiere er medlem i Norges Bondelag faktureres ikke grunneieravgift</t>
  </si>
  <si>
    <t>Grunneieravgift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</si>
</sst>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kr&quot;\ #,##0"/>
  </numFmts>
  <fonts count="10">
    <font>
      <sz val="10"/>
      <name val="Arial"/>
    </font>
    <font>
      <sz val="10"/>
      <name val="Simoncini Garamond"/>
    </font>
    <font>
      <i/>
      <sz val="10"/>
      <name val="Simoncini Garamond"/>
    </font>
    <font>
      <b/>
      <i/>
      <sz val="10"/>
      <name val="Simoncini Garamond"/>
    </font>
    <font>
      <sz val="2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2" fontId="0" fillId="0" borderId="0" xfId="0" applyNumberFormat="1" applyAlignment="1">
      <alignment horizontal="right"/>
    </xf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0" fillId="2" borderId="0" xfId="0" applyFill="1" applyProtection="1">
      <protection hidden="1"/>
    </xf>
    <xf numFmtId="2" fontId="0" fillId="2" borderId="0" xfId="0" applyNumberFormat="1" applyFill="1" applyAlignment="1" applyProtection="1">
      <alignment horizontal="right"/>
      <protection hidden="1"/>
    </xf>
    <xf numFmtId="0" fontId="1" fillId="2" borderId="0" xfId="0" applyFont="1" applyFill="1" applyProtection="1">
      <protection hidden="1"/>
    </xf>
    <xf numFmtId="2" fontId="2" fillId="2" borderId="0" xfId="0" applyNumberFormat="1" applyFont="1" applyFill="1" applyAlignment="1" applyProtection="1">
      <alignment horizontal="right"/>
      <protection hidden="1"/>
    </xf>
    <xf numFmtId="0" fontId="4" fillId="0" borderId="0" xfId="0" applyFont="1"/>
    <xf numFmtId="1" fontId="0" fillId="0" borderId="0" xfId="0" applyNumberFormat="1"/>
    <xf numFmtId="0" fontId="5" fillId="0" borderId="0" xfId="0" applyFont="1"/>
    <xf numFmtId="0" fontId="6" fillId="0" borderId="0" xfId="0" applyFont="1"/>
    <xf numFmtId="2" fontId="6" fillId="0" borderId="0" xfId="0" applyNumberFormat="1" applyFont="1" applyAlignment="1">
      <alignment horizontal="right"/>
    </xf>
    <xf numFmtId="0" fontId="7" fillId="5" borderId="1" xfId="0" applyFont="1" applyFill="1" applyBorder="1"/>
    <xf numFmtId="0" fontId="0" fillId="5" borderId="1" xfId="0" applyFill="1" applyBorder="1"/>
    <xf numFmtId="0" fontId="8" fillId="4" borderId="0" xfId="0" applyFont="1" applyFill="1"/>
    <xf numFmtId="0" fontId="8" fillId="4" borderId="0" xfId="0" applyFont="1" applyFill="1" applyProtection="1">
      <protection locked="0"/>
    </xf>
    <xf numFmtId="0" fontId="8" fillId="4" borderId="0" xfId="0" applyFont="1" applyFill="1" applyProtection="1">
      <protection hidden="1"/>
    </xf>
    <xf numFmtId="0" fontId="9" fillId="2" borderId="0" xfId="0" applyFont="1" applyFill="1"/>
    <xf numFmtId="0" fontId="9" fillId="2" borderId="0" xfId="0" applyFont="1" applyFill="1" applyProtection="1">
      <protection hidden="1"/>
    </xf>
    <xf numFmtId="0" fontId="9" fillId="2" borderId="0" xfId="0" applyFont="1" applyFill="1" applyAlignment="1">
      <alignment horizontal="right"/>
    </xf>
    <xf numFmtId="0" fontId="9" fillId="2" borderId="0" xfId="0" applyFont="1" applyFill="1" applyProtection="1">
      <protection locked="0"/>
    </xf>
    <xf numFmtId="2" fontId="9" fillId="2" borderId="0" xfId="0" applyNumberFormat="1" applyFont="1" applyFill="1"/>
    <xf numFmtId="0" fontId="9" fillId="3" borderId="0" xfId="0" applyFont="1" applyFill="1"/>
    <xf numFmtId="0" fontId="9" fillId="3" borderId="0" xfId="0" applyFont="1" applyFill="1" applyProtection="1">
      <protection locked="0"/>
    </xf>
    <xf numFmtId="0" fontId="9" fillId="3" borderId="0" xfId="0" applyFont="1" applyFill="1" applyProtection="1">
      <protection hidden="1"/>
    </xf>
    <xf numFmtId="0" fontId="0" fillId="5" borderId="0" xfId="0" applyFill="1" applyProtection="1">
      <protection locked="0"/>
    </xf>
    <xf numFmtId="0" fontId="7" fillId="0" borderId="0" xfId="0" applyFont="1"/>
    <xf numFmtId="0" fontId="3" fillId="6" borderId="0" xfId="0" applyFont="1" applyFill="1" applyProtection="1">
      <protection hidden="1"/>
    </xf>
    <xf numFmtId="0" fontId="0" fillId="6" borderId="0" xfId="0" applyFill="1" applyProtection="1">
      <protection hidden="1"/>
    </xf>
    <xf numFmtId="2" fontId="0" fillId="6" borderId="0" xfId="0" applyNumberFormat="1" applyFill="1" applyProtection="1">
      <protection hidden="1"/>
    </xf>
    <xf numFmtId="0" fontId="1" fillId="6" borderId="0" xfId="0" applyFont="1" applyFill="1" applyProtection="1">
      <protection hidden="1"/>
    </xf>
    <xf numFmtId="0" fontId="0" fillId="6" borderId="0" xfId="0" applyFill="1"/>
    <xf numFmtId="2" fontId="0" fillId="6" borderId="0" xfId="0" applyNumberFormat="1" applyFill="1" applyAlignment="1">
      <alignment horizontal="right"/>
    </xf>
    <xf numFmtId="9" fontId="1" fillId="0" borderId="0" xfId="0" applyNumberFormat="1" applyFont="1" applyProtection="1">
      <protection hidden="1"/>
    </xf>
    <xf numFmtId="2" fontId="0" fillId="0" borderId="0" xfId="0" applyNumberFormat="1"/>
    <xf numFmtId="10" fontId="0" fillId="0" borderId="0" xfId="0" applyNumberFormat="1"/>
    <xf numFmtId="1" fontId="1" fillId="0" borderId="0" xfId="0" applyNumberFormat="1" applyFont="1" applyProtection="1">
      <protection hidden="1"/>
    </xf>
    <xf numFmtId="2" fontId="7" fillId="0" borderId="0" xfId="0" applyNumberFormat="1" applyFont="1"/>
    <xf numFmtId="165" fontId="0" fillId="0" borderId="0" xfId="0" applyNumberFormat="1"/>
    <xf numFmtId="2" fontId="0" fillId="2" borderId="0" xfId="0" applyNumberFormat="1" applyFill="1" applyProtection="1">
      <protection hidden="1"/>
    </xf>
    <xf numFmtId="164" fontId="1" fillId="6" borderId="0" xfId="0" applyNumberFormat="1" applyFont="1" applyFill="1" applyProtection="1">
      <protection hidden="1"/>
    </xf>
    <xf numFmtId="3" fontId="1" fillId="2" borderId="0" xfId="0" applyNumberFormat="1" applyFont="1" applyFill="1" applyAlignment="1" applyProtection="1">
      <alignment horizontal="right"/>
      <protection hidden="1"/>
    </xf>
    <xf numFmtId="3" fontId="1" fillId="2" borderId="0" xfId="0" applyNumberFormat="1" applyFont="1" applyFill="1" applyProtection="1">
      <protection hidden="1"/>
    </xf>
    <xf numFmtId="3" fontId="0" fillId="6" borderId="0" xfId="0" applyNumberFormat="1" applyFill="1" applyProtection="1">
      <protection hidden="1"/>
    </xf>
    <xf numFmtId="3" fontId="1" fillId="6" borderId="0" xfId="0" applyNumberFormat="1" applyFont="1" applyFill="1" applyProtection="1">
      <protection hidden="1"/>
    </xf>
    <xf numFmtId="3" fontId="0" fillId="6" borderId="0" xfId="0" applyNumberFormat="1" applyFill="1"/>
    <xf numFmtId="1" fontId="8" fillId="4" borderId="0" xfId="0" applyNumberFormat="1" applyFont="1" applyFill="1"/>
    <xf numFmtId="164" fontId="0" fillId="2" borderId="0" xfId="0" applyNumberFormat="1" applyFill="1" applyAlignment="1" applyProtection="1">
      <alignment horizontal="right"/>
      <protection hidden="1"/>
    </xf>
    <xf numFmtId="2" fontId="9" fillId="3" borderId="0" xfId="0" applyNumberFormat="1" applyFont="1" applyFill="1"/>
    <xf numFmtId="164" fontId="0" fillId="6" borderId="0" xfId="0" applyNumberFormat="1" applyFill="1"/>
    <xf numFmtId="1" fontId="1" fillId="6" borderId="0" xfId="0" applyNumberFormat="1" applyFont="1" applyFill="1" applyProtection="1">
      <protection hidden="1"/>
    </xf>
    <xf numFmtId="1" fontId="0" fillId="6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4"/>
  <sheetViews>
    <sheetView workbookViewId="0">
      <selection activeCell="B19" sqref="B19"/>
    </sheetView>
  </sheetViews>
  <sheetFormatPr baseColWidth="10" defaultColWidth="11.42578125" defaultRowHeight="12.75"/>
  <cols>
    <col min="1" max="1" width="26" customWidth="1"/>
    <col min="2" max="2" width="11" customWidth="1"/>
    <col min="3" max="3" width="12.42578125" style="1" customWidth="1"/>
    <col min="4" max="4" width="12.140625" customWidth="1"/>
    <col min="5" max="5" width="6.7109375" customWidth="1"/>
    <col min="6" max="6" width="20.28515625" customWidth="1"/>
    <col min="7" max="7" width="34.7109375" customWidth="1"/>
    <col min="8" max="8" width="5.42578125" customWidth="1"/>
    <col min="9" max="9" width="8.7109375" bestFit="1" customWidth="1"/>
    <col min="10" max="11" width="7.42578125" customWidth="1"/>
    <col min="12" max="12" width="13.42578125" customWidth="1"/>
    <col min="13" max="13" width="13.85546875" customWidth="1"/>
  </cols>
  <sheetData>
    <row r="1" spans="1:18" ht="27">
      <c r="A1" s="9" t="s">
        <v>0</v>
      </c>
    </row>
    <row r="2" spans="1:18" s="12" customFormat="1" ht="18">
      <c r="C2" s="13"/>
    </row>
    <row r="3" spans="1:18">
      <c r="B3" s="11" t="s">
        <v>1</v>
      </c>
    </row>
    <row r="4" spans="1:18">
      <c r="A4" s="2" t="s">
        <v>2</v>
      </c>
      <c r="B4" s="27">
        <v>0</v>
      </c>
      <c r="C4" s="6">
        <v>1.22</v>
      </c>
      <c r="D4" s="5" t="s">
        <v>3</v>
      </c>
      <c r="E4" s="5"/>
    </row>
    <row r="5" spans="1:18">
      <c r="A5" s="2" t="s">
        <v>4</v>
      </c>
      <c r="B5" s="27">
        <v>0</v>
      </c>
      <c r="C5" s="6">
        <v>0</v>
      </c>
      <c r="D5" s="5" t="s">
        <v>3</v>
      </c>
      <c r="E5" s="5"/>
    </row>
    <row r="6" spans="1:18">
      <c r="A6" s="2" t="s">
        <v>5</v>
      </c>
      <c r="B6" s="27">
        <v>0</v>
      </c>
      <c r="C6" s="49">
        <v>0.94499999999999995</v>
      </c>
      <c r="D6" s="5" t="s">
        <v>3</v>
      </c>
      <c r="E6" s="5"/>
      <c r="G6" s="14" t="s">
        <v>6</v>
      </c>
      <c r="H6" s="15">
        <v>35</v>
      </c>
    </row>
    <row r="7" spans="1:18">
      <c r="A7" s="2"/>
      <c r="B7" s="27"/>
      <c r="C7" s="6"/>
      <c r="D7" s="5"/>
      <c r="E7" s="5"/>
      <c r="G7" s="14" t="s">
        <v>7</v>
      </c>
      <c r="H7" s="15">
        <v>0</v>
      </c>
    </row>
    <row r="8" spans="1:18">
      <c r="A8" s="3" t="s">
        <v>8</v>
      </c>
      <c r="B8" s="27">
        <v>0</v>
      </c>
      <c r="C8" s="43">
        <v>1400</v>
      </c>
      <c r="D8" s="7" t="s">
        <v>9</v>
      </c>
      <c r="E8" s="5">
        <f>B8/C8</f>
        <v>0</v>
      </c>
      <c r="F8" s="36"/>
      <c r="G8" s="28"/>
    </row>
    <row r="9" spans="1:18">
      <c r="A9" s="3" t="s">
        <v>10</v>
      </c>
      <c r="B9" s="27">
        <v>0</v>
      </c>
      <c r="C9" s="43">
        <v>200</v>
      </c>
      <c r="D9" s="7" t="s">
        <v>9</v>
      </c>
      <c r="E9" s="5">
        <f t="shared" ref="E9:E30" si="0">B9/C9</f>
        <v>0</v>
      </c>
      <c r="F9" s="36"/>
      <c r="G9" s="28"/>
      <c r="Q9" s="28"/>
      <c r="R9" s="28"/>
    </row>
    <row r="10" spans="1:18">
      <c r="A10" s="3" t="s">
        <v>11</v>
      </c>
      <c r="B10" s="27">
        <v>0</v>
      </c>
      <c r="C10" s="43">
        <v>80</v>
      </c>
      <c r="D10" s="7" t="s">
        <v>9</v>
      </c>
      <c r="E10" s="5">
        <f t="shared" si="0"/>
        <v>0</v>
      </c>
      <c r="F10" s="36"/>
    </row>
    <row r="11" spans="1:18">
      <c r="A11" s="3" t="s">
        <v>12</v>
      </c>
      <c r="B11" s="27">
        <v>0</v>
      </c>
      <c r="C11" s="43">
        <v>50</v>
      </c>
      <c r="D11" s="7" t="s">
        <v>9</v>
      </c>
      <c r="E11" s="5">
        <f t="shared" si="0"/>
        <v>0</v>
      </c>
      <c r="F11" s="36"/>
    </row>
    <row r="12" spans="1:18">
      <c r="A12" s="3" t="s">
        <v>13</v>
      </c>
      <c r="B12" s="27">
        <v>0</v>
      </c>
      <c r="C12" s="43">
        <v>4</v>
      </c>
      <c r="D12" s="7" t="s">
        <v>9</v>
      </c>
      <c r="E12" s="5">
        <f t="shared" si="0"/>
        <v>0</v>
      </c>
      <c r="F12" s="36"/>
    </row>
    <row r="13" spans="1:18" ht="15">
      <c r="A13" s="4"/>
      <c r="B13" s="2"/>
      <c r="C13" s="8"/>
      <c r="D13" s="5"/>
      <c r="E13" s="5"/>
      <c r="F13" s="36"/>
      <c r="G13" s="19" t="s">
        <v>14</v>
      </c>
      <c r="H13" s="19"/>
      <c r="I13" s="20"/>
      <c r="J13" s="20"/>
      <c r="K13" s="20"/>
      <c r="L13" s="21"/>
      <c r="M13" s="21">
        <f>IF(H7=1,335,IF(H6&lt;31,735,IF(H6&gt;69,735,1120)))</f>
        <v>1120</v>
      </c>
    </row>
    <row r="14" spans="1:18" ht="15">
      <c r="A14" s="4" t="s">
        <v>15</v>
      </c>
      <c r="B14" s="2"/>
      <c r="C14" s="8" t="s">
        <v>16</v>
      </c>
      <c r="D14" s="5"/>
      <c r="E14" s="5"/>
      <c r="F14" s="36"/>
      <c r="G14" s="19" t="s">
        <v>43</v>
      </c>
      <c r="H14" s="19"/>
      <c r="I14" s="20"/>
      <c r="J14" s="20"/>
      <c r="K14" s="20"/>
      <c r="L14" s="21">
        <v>670</v>
      </c>
      <c r="M14" s="21"/>
    </row>
    <row r="15" spans="1:18" ht="15">
      <c r="A15" s="3" t="s">
        <v>17</v>
      </c>
      <c r="B15" s="27">
        <v>0</v>
      </c>
      <c r="C15" s="43">
        <v>18</v>
      </c>
      <c r="D15" s="7" t="s">
        <v>18</v>
      </c>
      <c r="E15" s="5">
        <f t="shared" si="0"/>
        <v>0</v>
      </c>
      <c r="F15" s="36"/>
      <c r="G15" s="19" t="s">
        <v>19</v>
      </c>
      <c r="H15" s="19"/>
      <c r="I15" s="19"/>
      <c r="J15" s="19"/>
      <c r="K15" s="19"/>
      <c r="L15" s="23">
        <f>B4*C4</f>
        <v>0</v>
      </c>
      <c r="M15" s="19"/>
    </row>
    <row r="16" spans="1:18" ht="15">
      <c r="A16" s="3" t="s">
        <v>20</v>
      </c>
      <c r="B16" s="27">
        <v>0</v>
      </c>
      <c r="C16" s="43">
        <v>100</v>
      </c>
      <c r="D16" s="7" t="s">
        <v>18</v>
      </c>
      <c r="E16" s="5">
        <f t="shared" si="0"/>
        <v>0</v>
      </c>
      <c r="F16" s="36"/>
      <c r="G16" s="19"/>
      <c r="H16" s="19"/>
      <c r="I16" s="19"/>
      <c r="J16" s="19"/>
      <c r="K16" s="19"/>
      <c r="L16" s="23"/>
      <c r="M16" s="19"/>
    </row>
    <row r="17" spans="1:15" ht="15">
      <c r="A17" s="3" t="s">
        <v>21</v>
      </c>
      <c r="B17" s="27">
        <v>0</v>
      </c>
      <c r="C17" s="43">
        <v>75</v>
      </c>
      <c r="D17" s="7" t="s">
        <v>18</v>
      </c>
      <c r="E17" s="5">
        <f t="shared" si="0"/>
        <v>0</v>
      </c>
      <c r="F17" s="36"/>
      <c r="G17" s="19" t="s">
        <v>5</v>
      </c>
      <c r="H17" s="19"/>
      <c r="I17" s="19"/>
      <c r="J17" s="19"/>
      <c r="K17" s="19"/>
      <c r="L17" s="23">
        <f>IF((B6*C6)&lt;700,(B6*C6),700)</f>
        <v>0</v>
      </c>
      <c r="M17" s="19"/>
    </row>
    <row r="18" spans="1:15" ht="15">
      <c r="A18" s="3" t="s">
        <v>22</v>
      </c>
      <c r="B18" s="27">
        <v>0</v>
      </c>
      <c r="C18" s="43">
        <v>75</v>
      </c>
      <c r="D18" s="7" t="s">
        <v>18</v>
      </c>
      <c r="E18" s="5">
        <f t="shared" si="0"/>
        <v>0</v>
      </c>
      <c r="F18" s="36"/>
      <c r="G18" s="19"/>
      <c r="H18" s="19"/>
      <c r="I18" s="19"/>
      <c r="J18" s="19"/>
      <c r="K18" s="19"/>
      <c r="L18" s="23"/>
      <c r="M18" s="19"/>
    </row>
    <row r="19" spans="1:15" ht="15">
      <c r="A19" s="3" t="s">
        <v>23</v>
      </c>
      <c r="B19" s="27">
        <v>0</v>
      </c>
      <c r="C19" s="43">
        <v>170</v>
      </c>
      <c r="D19" s="7" t="s">
        <v>18</v>
      </c>
      <c r="E19" s="5">
        <f t="shared" si="0"/>
        <v>0</v>
      </c>
      <c r="F19" s="36"/>
      <c r="G19" s="19" t="s">
        <v>24</v>
      </c>
      <c r="H19" s="20"/>
      <c r="I19" s="20"/>
      <c r="J19" s="20"/>
      <c r="K19" s="20"/>
      <c r="L19" s="23">
        <f>_xlfn.XLOOKUP(E31,$A$34:$A$54,$D$34:$D$54,0,1,1)</f>
        <v>0</v>
      </c>
      <c r="M19" s="19"/>
    </row>
    <row r="20" spans="1:15" ht="15">
      <c r="A20" s="3" t="s">
        <v>25</v>
      </c>
      <c r="B20" s="27">
        <v>0</v>
      </c>
      <c r="C20" s="43">
        <v>90</v>
      </c>
      <c r="D20" s="7" t="s">
        <v>18</v>
      </c>
      <c r="E20" s="5">
        <f t="shared" si="0"/>
        <v>0</v>
      </c>
      <c r="F20" s="36"/>
      <c r="G20" s="19" t="s">
        <v>26</v>
      </c>
      <c r="H20" s="22"/>
      <c r="I20" s="20"/>
      <c r="J20" s="20"/>
      <c r="K20" s="20"/>
      <c r="L20" s="23">
        <f>L13+L14+L15+L16+L17+L18+L19</f>
        <v>670</v>
      </c>
      <c r="M20" s="23">
        <f>IF(L20&lt;10180,L20,10180)</f>
        <v>670</v>
      </c>
      <c r="O20" s="40"/>
    </row>
    <row r="21" spans="1:15" ht="15">
      <c r="A21" s="3" t="s">
        <v>27</v>
      </c>
      <c r="B21" s="27">
        <v>0</v>
      </c>
      <c r="C21" s="43">
        <v>2100</v>
      </c>
      <c r="D21" s="7" t="s">
        <v>18</v>
      </c>
      <c r="E21" s="5">
        <f t="shared" si="0"/>
        <v>0</v>
      </c>
      <c r="F21" s="36"/>
      <c r="G21" s="24" t="s">
        <v>28</v>
      </c>
      <c r="H21" s="25"/>
      <c r="I21" s="26"/>
      <c r="J21" s="26"/>
      <c r="K21" s="26"/>
      <c r="L21" s="24"/>
      <c r="M21" s="50">
        <f>M20*25/100</f>
        <v>167.5</v>
      </c>
      <c r="O21" s="36"/>
    </row>
    <row r="22" spans="1:15" ht="15.75">
      <c r="A22" s="3" t="s">
        <v>29</v>
      </c>
      <c r="B22" s="27">
        <v>0</v>
      </c>
      <c r="C22" s="43">
        <v>7500</v>
      </c>
      <c r="D22" s="7" t="s">
        <v>18</v>
      </c>
      <c r="E22" s="5">
        <f t="shared" si="0"/>
        <v>0</v>
      </c>
      <c r="F22" s="36"/>
      <c r="G22" s="16" t="s">
        <v>30</v>
      </c>
      <c r="H22" s="17"/>
      <c r="I22" s="18"/>
      <c r="J22" s="18"/>
      <c r="K22" s="18"/>
      <c r="L22" s="16"/>
      <c r="M22" s="48">
        <f>(M13+M20+M21)</f>
        <v>1957.5</v>
      </c>
      <c r="O22" s="40"/>
    </row>
    <row r="23" spans="1:15">
      <c r="A23" s="3" t="s">
        <v>31</v>
      </c>
      <c r="B23" s="27">
        <v>0</v>
      </c>
      <c r="C23" s="43">
        <v>200000</v>
      </c>
      <c r="D23" s="7" t="s">
        <v>18</v>
      </c>
      <c r="E23" s="5">
        <f t="shared" si="0"/>
        <v>0</v>
      </c>
      <c r="F23" s="36"/>
    </row>
    <row r="24" spans="1:15">
      <c r="A24" s="3" t="s">
        <v>32</v>
      </c>
      <c r="B24" s="27">
        <v>0</v>
      </c>
      <c r="C24" s="44">
        <v>50</v>
      </c>
      <c r="D24" s="7" t="s">
        <v>18</v>
      </c>
      <c r="E24" s="5">
        <f t="shared" si="0"/>
        <v>0</v>
      </c>
      <c r="F24" s="36"/>
    </row>
    <row r="25" spans="1:15">
      <c r="A25" s="3" t="s">
        <v>33</v>
      </c>
      <c r="B25" s="27">
        <v>0</v>
      </c>
      <c r="C25" s="43">
        <v>200</v>
      </c>
      <c r="D25" s="7" t="s">
        <v>18</v>
      </c>
      <c r="E25" s="5">
        <f t="shared" si="0"/>
        <v>0</v>
      </c>
      <c r="F25" s="36"/>
    </row>
    <row r="26" spans="1:15">
      <c r="A26" s="3" t="s">
        <v>34</v>
      </c>
      <c r="B26" s="27">
        <v>0</v>
      </c>
      <c r="C26" s="43">
        <v>25000</v>
      </c>
      <c r="D26" s="7" t="s">
        <v>18</v>
      </c>
      <c r="E26" s="5">
        <f t="shared" si="0"/>
        <v>0</v>
      </c>
      <c r="F26" s="36"/>
    </row>
    <row r="27" spans="1:15">
      <c r="A27" s="3" t="s">
        <v>35</v>
      </c>
      <c r="B27" s="27">
        <v>0</v>
      </c>
      <c r="C27" s="43">
        <v>50000</v>
      </c>
      <c r="D27" s="7" t="s">
        <v>18</v>
      </c>
      <c r="E27" s="5">
        <f t="shared" si="0"/>
        <v>0</v>
      </c>
      <c r="F27" s="36"/>
    </row>
    <row r="28" spans="1:15">
      <c r="A28" s="3" t="s">
        <v>36</v>
      </c>
      <c r="B28" s="27">
        <v>0</v>
      </c>
      <c r="C28" s="43">
        <v>300</v>
      </c>
      <c r="D28" s="7" t="s">
        <v>18</v>
      </c>
      <c r="E28" s="5">
        <f t="shared" si="0"/>
        <v>0</v>
      </c>
      <c r="F28" s="36"/>
    </row>
    <row r="29" spans="1:15">
      <c r="A29" s="3" t="s">
        <v>37</v>
      </c>
      <c r="B29" s="27">
        <v>0</v>
      </c>
      <c r="C29" s="43">
        <v>160</v>
      </c>
      <c r="D29" s="7" t="s">
        <v>18</v>
      </c>
      <c r="E29" s="5">
        <f t="shared" si="0"/>
        <v>0</v>
      </c>
    </row>
    <row r="30" spans="1:15">
      <c r="A30" s="3" t="s">
        <v>38</v>
      </c>
      <c r="B30" s="27">
        <v>0</v>
      </c>
      <c r="C30" s="43">
        <v>1300000</v>
      </c>
      <c r="D30" s="7" t="s">
        <v>18</v>
      </c>
      <c r="E30" s="5">
        <f t="shared" si="0"/>
        <v>0</v>
      </c>
    </row>
    <row r="31" spans="1:15">
      <c r="A31" s="3" t="s">
        <v>39</v>
      </c>
      <c r="C31" s="6"/>
      <c r="D31" s="5"/>
      <c r="E31" s="41">
        <f>SUM(E8:E30)</f>
        <v>0</v>
      </c>
    </row>
    <row r="32" spans="1:15">
      <c r="G32" s="38"/>
      <c r="I32" s="39"/>
      <c r="J32" s="36"/>
    </row>
    <row r="33" spans="1:10">
      <c r="A33" s="29" t="s">
        <v>39</v>
      </c>
      <c r="B33" s="29" t="s">
        <v>40</v>
      </c>
      <c r="C33" s="30"/>
      <c r="D33" s="31"/>
      <c r="G33" s="38"/>
      <c r="I33" s="36"/>
      <c r="J33" s="36"/>
    </row>
    <row r="34" spans="1:10">
      <c r="A34" s="32">
        <v>1E-3</v>
      </c>
      <c r="B34" s="29"/>
      <c r="C34" s="30"/>
      <c r="D34" s="45">
        <v>0</v>
      </c>
      <c r="G34" s="38"/>
      <c r="I34" s="36"/>
      <c r="J34" s="36"/>
    </row>
    <row r="35" spans="1:10">
      <c r="A35" s="42">
        <v>0.05</v>
      </c>
      <c r="B35" s="30"/>
      <c r="C35" s="30"/>
      <c r="D35" s="46">
        <v>219</v>
      </c>
      <c r="E35" s="10"/>
      <c r="F35" s="10"/>
      <c r="G35" s="38"/>
      <c r="I35" s="36"/>
      <c r="J35" s="36"/>
    </row>
    <row r="36" spans="1:10">
      <c r="A36" s="42">
        <v>0.15</v>
      </c>
      <c r="B36" s="30"/>
      <c r="C36" s="30"/>
      <c r="D36" s="46">
        <v>439</v>
      </c>
      <c r="E36" s="10"/>
      <c r="F36" s="10"/>
      <c r="G36" s="38"/>
      <c r="I36" s="36"/>
      <c r="J36" s="36"/>
    </row>
    <row r="37" spans="1:10">
      <c r="A37" s="42">
        <v>0.25</v>
      </c>
      <c r="B37" s="30"/>
      <c r="C37" s="30"/>
      <c r="D37" s="46">
        <v>790</v>
      </c>
      <c r="E37" s="10"/>
      <c r="F37" s="37"/>
      <c r="G37" s="38"/>
      <c r="I37" s="36"/>
      <c r="J37" s="36"/>
    </row>
    <row r="38" spans="1:10">
      <c r="A38" s="42">
        <v>0.35</v>
      </c>
      <c r="B38" s="30"/>
      <c r="C38" s="30"/>
      <c r="D38" s="46">
        <v>1558</v>
      </c>
      <c r="E38" s="10"/>
      <c r="F38" s="10"/>
      <c r="G38" s="38"/>
      <c r="I38" s="36"/>
      <c r="J38" s="36"/>
    </row>
    <row r="39" spans="1:10">
      <c r="A39" s="42">
        <v>0.45</v>
      </c>
      <c r="B39" s="30"/>
      <c r="C39" s="30"/>
      <c r="D39" s="46">
        <v>2293</v>
      </c>
      <c r="E39" s="10"/>
      <c r="F39" s="10"/>
      <c r="G39" s="38"/>
      <c r="I39" s="36"/>
      <c r="J39" s="36"/>
    </row>
    <row r="40" spans="1:10">
      <c r="A40" s="42">
        <v>0.55000000000000004</v>
      </c>
      <c r="B40" s="30"/>
      <c r="C40" s="30"/>
      <c r="D40" s="46">
        <v>3072</v>
      </c>
      <c r="E40" s="10"/>
      <c r="F40" s="10"/>
      <c r="G40" s="38"/>
      <c r="I40" s="36"/>
      <c r="J40" s="36"/>
    </row>
    <row r="41" spans="1:10">
      <c r="A41" s="42">
        <v>0.65</v>
      </c>
      <c r="B41" s="30"/>
      <c r="C41" s="30"/>
      <c r="D41" s="46">
        <v>3808</v>
      </c>
      <c r="E41" s="10"/>
      <c r="F41" s="10"/>
      <c r="G41" s="38"/>
      <c r="I41" s="36"/>
      <c r="J41" s="36"/>
    </row>
    <row r="42" spans="1:10">
      <c r="A42" s="42">
        <v>0.75</v>
      </c>
      <c r="B42" s="30"/>
      <c r="C42" s="30"/>
      <c r="D42" s="46">
        <v>4644</v>
      </c>
      <c r="E42" s="10"/>
      <c r="F42" s="10"/>
      <c r="G42" s="38"/>
      <c r="I42" s="36"/>
      <c r="J42" s="36"/>
    </row>
    <row r="43" spans="1:10">
      <c r="A43" s="42">
        <v>1</v>
      </c>
      <c r="B43" s="30"/>
      <c r="C43" s="30"/>
      <c r="D43" s="46">
        <v>4924</v>
      </c>
      <c r="E43" s="10"/>
      <c r="F43" s="10"/>
      <c r="G43" s="38"/>
      <c r="I43" s="36"/>
      <c r="J43" s="36"/>
    </row>
    <row r="44" spans="1:10">
      <c r="A44" s="42">
        <v>1.25</v>
      </c>
      <c r="B44" s="30"/>
      <c r="C44" s="30"/>
      <c r="D44" s="46">
        <v>5390</v>
      </c>
      <c r="E44" s="10"/>
      <c r="F44" s="10"/>
      <c r="G44" s="35"/>
      <c r="I44" s="36"/>
      <c r="J44" s="36"/>
    </row>
    <row r="45" spans="1:10">
      <c r="A45" s="42">
        <v>1.5</v>
      </c>
      <c r="B45" s="30"/>
      <c r="C45" s="30"/>
      <c r="D45" s="46">
        <v>5637</v>
      </c>
      <c r="E45" s="10"/>
      <c r="F45" s="10"/>
      <c r="G45" s="35"/>
      <c r="I45" s="36"/>
      <c r="J45" s="36"/>
    </row>
    <row r="46" spans="1:10">
      <c r="A46" s="42">
        <v>1.75</v>
      </c>
      <c r="B46" s="30"/>
      <c r="C46" s="30"/>
      <c r="D46" s="46">
        <v>6048</v>
      </c>
      <c r="E46" s="10"/>
      <c r="F46" s="10"/>
      <c r="G46" s="35"/>
      <c r="I46" s="36"/>
      <c r="J46" s="36"/>
    </row>
    <row r="47" spans="1:10">
      <c r="A47" s="42">
        <v>2</v>
      </c>
      <c r="B47" s="33"/>
      <c r="C47" s="34"/>
      <c r="D47" s="46">
        <v>6369</v>
      </c>
      <c r="E47" s="10"/>
      <c r="F47" s="10"/>
      <c r="G47" s="35"/>
      <c r="I47" s="36"/>
      <c r="J47" s="36"/>
    </row>
    <row r="48" spans="1:10">
      <c r="A48" s="42">
        <v>2.25</v>
      </c>
      <c r="B48" s="33"/>
      <c r="C48" s="34"/>
      <c r="D48" s="46">
        <v>6690</v>
      </c>
      <c r="E48" s="10"/>
      <c r="F48" s="10"/>
      <c r="G48" s="35"/>
      <c r="I48" s="36"/>
      <c r="J48" s="36"/>
    </row>
    <row r="49" spans="1:10">
      <c r="A49" s="42">
        <v>2.5</v>
      </c>
      <c r="B49" s="33"/>
      <c r="C49" s="34"/>
      <c r="D49" s="46">
        <v>7016</v>
      </c>
      <c r="E49" s="10"/>
      <c r="F49" s="10"/>
      <c r="G49" s="35"/>
      <c r="I49" s="36"/>
      <c r="J49" s="36"/>
    </row>
    <row r="50" spans="1:10">
      <c r="A50" s="42">
        <v>2.75</v>
      </c>
      <c r="B50" s="33"/>
      <c r="C50" s="34"/>
      <c r="D50" s="47">
        <v>7316</v>
      </c>
      <c r="E50" s="10"/>
    </row>
    <row r="51" spans="1:10">
      <c r="A51" s="42">
        <v>3</v>
      </c>
      <c r="B51" s="33"/>
      <c r="C51" s="34"/>
      <c r="D51" s="47">
        <v>7616</v>
      </c>
      <c r="E51" s="10"/>
    </row>
    <row r="52" spans="1:10">
      <c r="A52" s="42">
        <v>3.25</v>
      </c>
      <c r="B52" s="33"/>
      <c r="C52" s="34"/>
      <c r="D52" s="47">
        <v>7916</v>
      </c>
      <c r="E52" s="10"/>
    </row>
    <row r="53" spans="1:10">
      <c r="A53" s="42">
        <v>3.5</v>
      </c>
      <c r="B53" s="33"/>
      <c r="C53" s="34"/>
      <c r="D53" s="47">
        <v>8216</v>
      </c>
      <c r="E53" s="10"/>
    </row>
    <row r="54" spans="1:10">
      <c r="A54" s="42">
        <v>9999</v>
      </c>
      <c r="B54" s="33"/>
      <c r="C54" s="34"/>
      <c r="D54" s="47">
        <v>8516</v>
      </c>
      <c r="E54" s="10"/>
    </row>
  </sheetData>
  <phoneticPr fontId="0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8BFA-D9F7-44B8-BC20-089DBA9A0CC5}">
  <dimension ref="A1:O54"/>
  <sheetViews>
    <sheetView tabSelected="1" workbookViewId="0">
      <selection activeCell="P29" sqref="P29"/>
    </sheetView>
  </sheetViews>
  <sheetFormatPr baseColWidth="10" defaultColWidth="9.140625" defaultRowHeight="12.75"/>
  <cols>
    <col min="1" max="1" width="24" customWidth="1"/>
    <col min="2" max="2" width="12.5703125" customWidth="1"/>
    <col min="3" max="3" width="11.7109375" customWidth="1"/>
    <col min="7" max="7" width="32.85546875" bestFit="1" customWidth="1"/>
    <col min="12" max="12" width="11" bestFit="1" customWidth="1"/>
    <col min="13" max="13" width="14.5703125" customWidth="1"/>
  </cols>
  <sheetData>
    <row r="1" spans="1:13" ht="27">
      <c r="A1" s="9" t="s">
        <v>0</v>
      </c>
      <c r="C1" s="1"/>
    </row>
    <row r="2" spans="1:13" ht="18">
      <c r="A2" s="12"/>
      <c r="B2" s="12"/>
      <c r="C2" s="13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>
      <c r="B3" s="11" t="s">
        <v>1</v>
      </c>
      <c r="C3" s="1"/>
    </row>
    <row r="4" spans="1:13">
      <c r="A4" s="2" t="s">
        <v>2</v>
      </c>
      <c r="B4" s="27">
        <v>0</v>
      </c>
      <c r="C4" s="6">
        <v>1.22</v>
      </c>
      <c r="D4" s="5" t="s">
        <v>3</v>
      </c>
      <c r="E4" s="5"/>
    </row>
    <row r="5" spans="1:13">
      <c r="A5" s="2" t="s">
        <v>4</v>
      </c>
      <c r="B5" s="27">
        <v>0</v>
      </c>
      <c r="C5" s="6">
        <v>0</v>
      </c>
      <c r="D5" s="5" t="s">
        <v>3</v>
      </c>
      <c r="E5" s="5"/>
      <c r="G5" s="14" t="s">
        <v>41</v>
      </c>
      <c r="H5" s="15">
        <v>1</v>
      </c>
      <c r="K5" s="28" t="s">
        <v>42</v>
      </c>
    </row>
    <row r="6" spans="1:13">
      <c r="A6" s="2" t="s">
        <v>5</v>
      </c>
      <c r="B6" s="27">
        <v>0</v>
      </c>
      <c r="C6" s="6">
        <v>0.94499999999999995</v>
      </c>
      <c r="D6" s="5" t="s">
        <v>3</v>
      </c>
      <c r="E6" s="5"/>
      <c r="G6" s="28"/>
    </row>
    <row r="7" spans="1:13">
      <c r="A7" s="2"/>
      <c r="B7" s="27"/>
      <c r="C7" s="6"/>
      <c r="D7" s="5"/>
      <c r="E7" s="5"/>
      <c r="G7" s="28"/>
    </row>
    <row r="8" spans="1:13">
      <c r="A8" s="3" t="s">
        <v>8</v>
      </c>
      <c r="B8" s="27">
        <v>0</v>
      </c>
      <c r="C8" s="43">
        <v>1400</v>
      </c>
      <c r="D8" s="7" t="s">
        <v>9</v>
      </c>
      <c r="E8" s="5">
        <f>B8/C8</f>
        <v>0</v>
      </c>
      <c r="F8" s="36"/>
      <c r="G8" s="28"/>
    </row>
    <row r="9" spans="1:13">
      <c r="A9" s="3" t="s">
        <v>10</v>
      </c>
      <c r="B9" s="27">
        <v>0</v>
      </c>
      <c r="C9" s="43">
        <v>200</v>
      </c>
      <c r="D9" s="7" t="s">
        <v>9</v>
      </c>
      <c r="E9" s="5">
        <f t="shared" ref="E9:E30" si="0">B9/C9</f>
        <v>0</v>
      </c>
      <c r="F9" s="36"/>
      <c r="G9" s="28"/>
    </row>
    <row r="10" spans="1:13">
      <c r="A10" s="3" t="s">
        <v>11</v>
      </c>
      <c r="B10" s="27">
        <v>0</v>
      </c>
      <c r="C10" s="43">
        <v>80</v>
      </c>
      <c r="D10" s="7" t="s">
        <v>9</v>
      </c>
      <c r="E10" s="5">
        <f t="shared" si="0"/>
        <v>0</v>
      </c>
      <c r="F10" s="36"/>
    </row>
    <row r="11" spans="1:13">
      <c r="A11" s="3" t="s">
        <v>12</v>
      </c>
      <c r="B11" s="27">
        <v>0</v>
      </c>
      <c r="C11" s="43">
        <v>50</v>
      </c>
      <c r="D11" s="7" t="s">
        <v>9</v>
      </c>
      <c r="E11" s="5">
        <f t="shared" si="0"/>
        <v>0</v>
      </c>
      <c r="F11" s="36"/>
    </row>
    <row r="12" spans="1:13">
      <c r="A12" s="3" t="s">
        <v>13</v>
      </c>
      <c r="B12" s="27">
        <v>0</v>
      </c>
      <c r="C12" s="43">
        <v>4</v>
      </c>
      <c r="D12" s="7" t="s">
        <v>9</v>
      </c>
      <c r="E12" s="5">
        <f t="shared" si="0"/>
        <v>0</v>
      </c>
      <c r="F12" s="36"/>
    </row>
    <row r="13" spans="1:13" ht="15">
      <c r="A13" s="4"/>
      <c r="B13" s="2"/>
      <c r="C13" s="8"/>
      <c r="D13" s="5"/>
      <c r="E13" s="5"/>
      <c r="F13" s="36"/>
      <c r="G13" s="19" t="s">
        <v>43</v>
      </c>
      <c r="H13" s="19"/>
      <c r="I13" s="20"/>
      <c r="J13" s="20"/>
      <c r="K13" s="20"/>
      <c r="L13" s="21">
        <f>IF(H5=1,0,670)</f>
        <v>0</v>
      </c>
      <c r="M13" s="21"/>
    </row>
    <row r="14" spans="1:13" ht="15">
      <c r="A14" s="4" t="s">
        <v>15</v>
      </c>
      <c r="B14" s="2"/>
      <c r="C14" s="8" t="s">
        <v>16</v>
      </c>
      <c r="D14" s="5"/>
      <c r="E14" s="5"/>
      <c r="F14" s="36"/>
      <c r="G14" s="19" t="s">
        <v>19</v>
      </c>
      <c r="H14" s="19"/>
      <c r="I14" s="19"/>
      <c r="J14" s="19"/>
      <c r="K14" s="19"/>
      <c r="L14" s="23">
        <f>B4*C4</f>
        <v>0</v>
      </c>
      <c r="M14" s="19"/>
    </row>
    <row r="15" spans="1:13" ht="15">
      <c r="A15" s="3" t="s">
        <v>17</v>
      </c>
      <c r="B15" s="27">
        <v>0</v>
      </c>
      <c r="C15" s="43">
        <v>18</v>
      </c>
      <c r="D15" s="7" t="s">
        <v>18</v>
      </c>
      <c r="E15" s="5">
        <f t="shared" si="0"/>
        <v>0</v>
      </c>
      <c r="F15" s="36"/>
      <c r="G15" s="19"/>
      <c r="H15" s="19"/>
      <c r="I15" s="19"/>
      <c r="J15" s="19"/>
      <c r="K15" s="19"/>
      <c r="L15" s="19"/>
      <c r="M15" s="19"/>
    </row>
    <row r="16" spans="1:13" ht="15">
      <c r="A16" s="3" t="s">
        <v>20</v>
      </c>
      <c r="B16" s="27">
        <v>0</v>
      </c>
      <c r="C16" s="43">
        <v>100</v>
      </c>
      <c r="D16" s="7" t="s">
        <v>18</v>
      </c>
      <c r="E16" s="5">
        <f t="shared" si="0"/>
        <v>0</v>
      </c>
      <c r="F16" s="36"/>
      <c r="G16" s="19" t="s">
        <v>5</v>
      </c>
      <c r="H16" s="19"/>
      <c r="I16" s="19"/>
      <c r="J16" s="19"/>
      <c r="K16" s="19"/>
      <c r="L16" s="19">
        <f>IF((B6*C6)&lt;700,(B6*C6),700)</f>
        <v>0</v>
      </c>
      <c r="M16" s="19"/>
    </row>
    <row r="17" spans="1:15" ht="15">
      <c r="A17" s="3" t="s">
        <v>21</v>
      </c>
      <c r="B17" s="27">
        <v>0</v>
      </c>
      <c r="C17" s="43">
        <v>75</v>
      </c>
      <c r="D17" s="7" t="s">
        <v>18</v>
      </c>
      <c r="E17" s="5">
        <f t="shared" si="0"/>
        <v>0</v>
      </c>
      <c r="F17" s="36"/>
      <c r="G17" s="19"/>
      <c r="H17" s="19"/>
      <c r="I17" s="19"/>
      <c r="J17" s="19"/>
      <c r="K17" s="19"/>
      <c r="L17" s="19"/>
      <c r="M17" s="19"/>
    </row>
    <row r="18" spans="1:15" ht="15">
      <c r="A18" s="3" t="s">
        <v>22</v>
      </c>
      <c r="B18" s="27">
        <v>0</v>
      </c>
      <c r="C18" s="43">
        <v>75</v>
      </c>
      <c r="D18" s="7" t="s">
        <v>18</v>
      </c>
      <c r="E18" s="5">
        <f t="shared" si="0"/>
        <v>0</v>
      </c>
      <c r="F18" s="36"/>
      <c r="G18" s="19" t="s">
        <v>24</v>
      </c>
      <c r="H18" s="20"/>
      <c r="I18" s="20"/>
      <c r="J18" s="20"/>
      <c r="K18" s="20"/>
      <c r="L18" s="23">
        <f>_xlfn.XLOOKUP(E31,$A$34:$A$54,$D$34:$D$54,0,1,1)</f>
        <v>8516</v>
      </c>
      <c r="M18" s="19"/>
    </row>
    <row r="19" spans="1:15" ht="15">
      <c r="A19" s="3" t="s">
        <v>23</v>
      </c>
      <c r="B19" s="27">
        <v>0</v>
      </c>
      <c r="C19" s="43">
        <v>170</v>
      </c>
      <c r="D19" s="7" t="s">
        <v>18</v>
      </c>
      <c r="E19" s="5">
        <f t="shared" si="0"/>
        <v>0</v>
      </c>
      <c r="F19" s="36"/>
      <c r="G19" s="19" t="s">
        <v>26</v>
      </c>
      <c r="H19" s="22"/>
      <c r="I19" s="20"/>
      <c r="J19" s="20"/>
      <c r="K19" s="20"/>
      <c r="L19" s="23">
        <f>L13+L14+L15+L16+L17+L18</f>
        <v>8516</v>
      </c>
      <c r="M19" s="23">
        <f>IF(L19&lt;11300,L19,11300)</f>
        <v>8516</v>
      </c>
    </row>
    <row r="20" spans="1:15" ht="15">
      <c r="A20" s="3" t="s">
        <v>25</v>
      </c>
      <c r="B20" s="27">
        <v>0</v>
      </c>
      <c r="C20" s="43">
        <v>90</v>
      </c>
      <c r="D20" s="7" t="s">
        <v>18</v>
      </c>
      <c r="E20" s="5">
        <f t="shared" si="0"/>
        <v>0</v>
      </c>
      <c r="F20" s="36"/>
      <c r="G20" s="24" t="s">
        <v>28</v>
      </c>
      <c r="H20" s="25"/>
      <c r="I20" s="26"/>
      <c r="J20" s="26"/>
      <c r="K20" s="26"/>
      <c r="L20" s="24"/>
      <c r="M20" s="50">
        <f>M19*25/100</f>
        <v>2129</v>
      </c>
    </row>
    <row r="21" spans="1:15" ht="15.75">
      <c r="A21" s="3" t="s">
        <v>27</v>
      </c>
      <c r="B21" s="27">
        <v>0</v>
      </c>
      <c r="C21" s="43">
        <v>2100</v>
      </c>
      <c r="D21" s="7" t="s">
        <v>18</v>
      </c>
      <c r="E21" s="5">
        <f t="shared" si="0"/>
        <v>0</v>
      </c>
      <c r="F21" s="36"/>
      <c r="G21" s="16" t="s">
        <v>30</v>
      </c>
      <c r="H21" s="17"/>
      <c r="I21" s="18"/>
      <c r="J21" s="18"/>
      <c r="K21" s="18"/>
      <c r="L21" s="16"/>
      <c r="M21" s="48">
        <f>(M19+M20)</f>
        <v>10645</v>
      </c>
      <c r="O21" s="36"/>
    </row>
    <row r="22" spans="1:15">
      <c r="A22" s="3" t="s">
        <v>29</v>
      </c>
      <c r="B22" s="27">
        <v>0</v>
      </c>
      <c r="C22" s="43">
        <v>7500</v>
      </c>
      <c r="D22" s="7" t="s">
        <v>18</v>
      </c>
      <c r="E22" s="5">
        <f t="shared" si="0"/>
        <v>0</v>
      </c>
      <c r="F22" s="36"/>
    </row>
    <row r="23" spans="1:15">
      <c r="A23" s="3" t="s">
        <v>31</v>
      </c>
      <c r="B23" s="27">
        <v>0</v>
      </c>
      <c r="C23" s="43">
        <v>200000</v>
      </c>
      <c r="D23" s="7" t="s">
        <v>18</v>
      </c>
      <c r="E23" s="5">
        <f t="shared" si="0"/>
        <v>0</v>
      </c>
      <c r="F23" s="36"/>
    </row>
    <row r="24" spans="1:15">
      <c r="A24" s="3" t="s">
        <v>32</v>
      </c>
      <c r="B24" s="27">
        <v>0</v>
      </c>
      <c r="C24" s="44">
        <v>50</v>
      </c>
      <c r="D24" s="7" t="s">
        <v>18</v>
      </c>
      <c r="E24" s="5">
        <f t="shared" si="0"/>
        <v>0</v>
      </c>
      <c r="F24" s="36"/>
    </row>
    <row r="25" spans="1:15">
      <c r="A25" s="3" t="s">
        <v>33</v>
      </c>
      <c r="B25" s="27">
        <v>0</v>
      </c>
      <c r="C25" s="43">
        <v>200</v>
      </c>
      <c r="D25" s="7" t="s">
        <v>18</v>
      </c>
      <c r="E25" s="5">
        <f t="shared" si="0"/>
        <v>0</v>
      </c>
      <c r="F25" s="36"/>
    </row>
    <row r="26" spans="1:15">
      <c r="A26" s="3" t="s">
        <v>34</v>
      </c>
      <c r="B26" s="27">
        <v>0</v>
      </c>
      <c r="C26" s="43">
        <v>25000</v>
      </c>
      <c r="D26" s="7" t="s">
        <v>18</v>
      </c>
      <c r="E26" s="5">
        <f t="shared" si="0"/>
        <v>0</v>
      </c>
      <c r="F26" s="36"/>
    </row>
    <row r="27" spans="1:15">
      <c r="A27" s="3" t="s">
        <v>35</v>
      </c>
      <c r="B27" s="27">
        <v>900000</v>
      </c>
      <c r="C27" s="43">
        <v>50000</v>
      </c>
      <c r="D27" s="7" t="s">
        <v>18</v>
      </c>
      <c r="E27" s="5">
        <f t="shared" si="0"/>
        <v>18</v>
      </c>
      <c r="F27" s="36"/>
    </row>
    <row r="28" spans="1:15">
      <c r="A28" s="3" t="s">
        <v>36</v>
      </c>
      <c r="B28" s="27">
        <v>0</v>
      </c>
      <c r="C28" s="43">
        <v>300</v>
      </c>
      <c r="D28" s="7" t="s">
        <v>18</v>
      </c>
      <c r="E28" s="5">
        <f t="shared" si="0"/>
        <v>0</v>
      </c>
      <c r="F28" s="36"/>
    </row>
    <row r="29" spans="1:15">
      <c r="A29" s="3" t="s">
        <v>37</v>
      </c>
      <c r="B29" s="27">
        <v>0</v>
      </c>
      <c r="C29" s="43">
        <v>160</v>
      </c>
      <c r="D29" s="7" t="s">
        <v>18</v>
      </c>
      <c r="E29" s="5">
        <f t="shared" si="0"/>
        <v>0</v>
      </c>
    </row>
    <row r="30" spans="1:15">
      <c r="A30" s="3" t="s">
        <v>38</v>
      </c>
      <c r="B30" s="27">
        <v>0</v>
      </c>
      <c r="C30" s="43">
        <v>1300000</v>
      </c>
      <c r="D30" s="7" t="s">
        <v>18</v>
      </c>
      <c r="E30" s="5">
        <f t="shared" si="0"/>
        <v>0</v>
      </c>
    </row>
    <row r="31" spans="1:15">
      <c r="A31" s="3" t="s">
        <v>39</v>
      </c>
      <c r="C31" s="6"/>
      <c r="D31" s="5"/>
      <c r="E31" s="41">
        <f>SUM(E8:E30)</f>
        <v>18</v>
      </c>
      <c r="G31" s="38"/>
      <c r="I31" s="39"/>
      <c r="J31" s="36"/>
    </row>
    <row r="32" spans="1:15">
      <c r="C32" s="1"/>
      <c r="G32" s="38"/>
      <c r="I32" s="36"/>
      <c r="J32" s="36"/>
    </row>
    <row r="33" spans="1:10">
      <c r="A33" s="29" t="s">
        <v>39</v>
      </c>
      <c r="B33" s="29" t="s">
        <v>40</v>
      </c>
      <c r="C33" s="30"/>
      <c r="D33" s="31"/>
      <c r="G33" s="38"/>
      <c r="I33" s="36"/>
      <c r="J33" s="36"/>
    </row>
    <row r="34" spans="1:10">
      <c r="A34" s="32">
        <v>1E-3</v>
      </c>
      <c r="B34" s="29"/>
      <c r="C34" s="30"/>
      <c r="D34" s="31">
        <v>0</v>
      </c>
      <c r="G34" s="38"/>
      <c r="I34" s="36"/>
      <c r="J34" s="36"/>
    </row>
    <row r="35" spans="1:10">
      <c r="A35" s="42">
        <v>0.05</v>
      </c>
      <c r="B35" s="30"/>
      <c r="C35" s="30"/>
      <c r="D35" s="52">
        <v>219</v>
      </c>
      <c r="E35" s="10"/>
      <c r="F35" s="10"/>
      <c r="G35" s="38"/>
      <c r="I35" s="36"/>
      <c r="J35" s="36"/>
    </row>
    <row r="36" spans="1:10">
      <c r="A36" s="42">
        <v>0.15</v>
      </c>
      <c r="B36" s="30"/>
      <c r="C36" s="30"/>
      <c r="D36" s="52">
        <v>439</v>
      </c>
      <c r="E36" s="10"/>
      <c r="F36" s="10"/>
      <c r="G36" s="38"/>
      <c r="I36" s="36"/>
      <c r="J36" s="36"/>
    </row>
    <row r="37" spans="1:10">
      <c r="A37" s="42">
        <v>0.25</v>
      </c>
      <c r="B37" s="30"/>
      <c r="C37" s="30"/>
      <c r="D37" s="52">
        <v>790</v>
      </c>
      <c r="E37" s="10"/>
      <c r="F37" s="37"/>
      <c r="G37" s="38"/>
      <c r="I37" s="36"/>
      <c r="J37" s="36"/>
    </row>
    <row r="38" spans="1:10">
      <c r="A38" s="42">
        <v>0.35</v>
      </c>
      <c r="B38" s="30"/>
      <c r="C38" s="30"/>
      <c r="D38" s="52">
        <v>1558</v>
      </c>
      <c r="E38" s="10"/>
      <c r="F38" s="10"/>
      <c r="G38" s="38"/>
      <c r="I38" s="36"/>
      <c r="J38" s="36"/>
    </row>
    <row r="39" spans="1:10">
      <c r="A39" s="42">
        <v>0.45</v>
      </c>
      <c r="B39" s="30"/>
      <c r="C39" s="30"/>
      <c r="D39" s="52">
        <v>2293</v>
      </c>
      <c r="E39" s="10"/>
      <c r="F39" s="10"/>
      <c r="G39" s="38"/>
      <c r="I39" s="36"/>
      <c r="J39" s="36"/>
    </row>
    <row r="40" spans="1:10">
      <c r="A40" s="42">
        <v>0.55000000000000004</v>
      </c>
      <c r="B40" s="30"/>
      <c r="C40" s="30"/>
      <c r="D40" s="52">
        <v>3072</v>
      </c>
      <c r="E40" s="10"/>
      <c r="F40" s="10"/>
      <c r="G40" s="38"/>
      <c r="I40" s="36"/>
      <c r="J40" s="36"/>
    </row>
    <row r="41" spans="1:10">
      <c r="A41" s="42">
        <v>0.65</v>
      </c>
      <c r="B41" s="30"/>
      <c r="C41" s="30"/>
      <c r="D41" s="52">
        <v>3808</v>
      </c>
      <c r="E41" s="10"/>
      <c r="F41" s="10"/>
      <c r="G41" s="38"/>
      <c r="I41" s="36"/>
      <c r="J41" s="36"/>
    </row>
    <row r="42" spans="1:10">
      <c r="A42" s="42">
        <v>0.75</v>
      </c>
      <c r="B42" s="30"/>
      <c r="C42" s="30"/>
      <c r="D42" s="52">
        <v>4644</v>
      </c>
      <c r="E42" s="10"/>
      <c r="F42" s="10"/>
      <c r="G42" s="38"/>
      <c r="I42" s="36"/>
      <c r="J42" s="36"/>
    </row>
    <row r="43" spans="1:10">
      <c r="A43" s="42">
        <v>1</v>
      </c>
      <c r="B43" s="30"/>
      <c r="C43" s="30"/>
      <c r="D43" s="52">
        <v>4924</v>
      </c>
      <c r="E43" s="10"/>
      <c r="F43" s="10"/>
      <c r="G43" s="35"/>
      <c r="I43" s="36"/>
      <c r="J43" s="36"/>
    </row>
    <row r="44" spans="1:10">
      <c r="A44" s="42">
        <v>1.25</v>
      </c>
      <c r="B44" s="30"/>
      <c r="C44" s="30"/>
      <c r="D44" s="52">
        <v>5390</v>
      </c>
      <c r="E44" s="10"/>
      <c r="F44" s="10"/>
      <c r="G44" s="35"/>
      <c r="I44" s="36"/>
      <c r="J44" s="36"/>
    </row>
    <row r="45" spans="1:10">
      <c r="A45" s="42">
        <v>1.5</v>
      </c>
      <c r="B45" s="30"/>
      <c r="C45" s="30"/>
      <c r="D45" s="52">
        <v>5637</v>
      </c>
      <c r="E45" s="10"/>
      <c r="F45" s="10"/>
      <c r="G45" s="35"/>
      <c r="I45" s="36"/>
      <c r="J45" s="36"/>
    </row>
    <row r="46" spans="1:10">
      <c r="A46" s="42">
        <v>1.75</v>
      </c>
      <c r="B46" s="30"/>
      <c r="C46" s="30"/>
      <c r="D46" s="52">
        <v>6048</v>
      </c>
      <c r="E46" s="10"/>
      <c r="F46" s="10"/>
      <c r="G46" s="35"/>
      <c r="I46" s="36"/>
      <c r="J46" s="36"/>
    </row>
    <row r="47" spans="1:10">
      <c r="A47" s="42">
        <v>2</v>
      </c>
      <c r="B47" s="33"/>
      <c r="C47" s="34"/>
      <c r="D47" s="52">
        <v>6369</v>
      </c>
      <c r="E47" s="10"/>
      <c r="F47" s="10"/>
      <c r="G47" s="35"/>
      <c r="I47" s="36"/>
      <c r="J47" s="36"/>
    </row>
    <row r="48" spans="1:10">
      <c r="A48" s="42">
        <v>2.25</v>
      </c>
      <c r="B48" s="33"/>
      <c r="C48" s="34"/>
      <c r="D48" s="52">
        <v>6690</v>
      </c>
      <c r="E48" s="10"/>
      <c r="F48" s="10"/>
      <c r="G48" s="35"/>
      <c r="I48" s="36"/>
      <c r="J48" s="36"/>
    </row>
    <row r="49" spans="1:6">
      <c r="A49" s="42">
        <v>2.5</v>
      </c>
      <c r="B49" s="33"/>
      <c r="C49" s="34"/>
      <c r="D49" s="52">
        <v>7016</v>
      </c>
      <c r="E49" s="10"/>
      <c r="F49" s="10"/>
    </row>
    <row r="50" spans="1:6">
      <c r="A50" s="51">
        <v>2.75</v>
      </c>
      <c r="B50" s="33"/>
      <c r="C50" s="34"/>
      <c r="D50" s="53">
        <v>7316</v>
      </c>
    </row>
    <row r="51" spans="1:6">
      <c r="A51" s="51">
        <v>3</v>
      </c>
      <c r="B51" s="33"/>
      <c r="C51" s="34"/>
      <c r="D51" s="53">
        <v>7616</v>
      </c>
    </row>
    <row r="52" spans="1:6">
      <c r="A52" s="51">
        <v>3.25</v>
      </c>
      <c r="B52" s="33"/>
      <c r="C52" s="33"/>
      <c r="D52" s="53">
        <v>7916</v>
      </c>
    </row>
    <row r="53" spans="1:6">
      <c r="A53" s="51">
        <v>3.5</v>
      </c>
      <c r="B53" s="33"/>
      <c r="C53" s="33"/>
      <c r="D53" s="53">
        <v>8216</v>
      </c>
    </row>
    <row r="54" spans="1:6">
      <c r="A54" s="51">
        <v>9999</v>
      </c>
      <c r="B54" s="33"/>
      <c r="C54" s="33"/>
      <c r="D54" s="53">
        <v>8516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61E794FE3B4046B60D46B7DD81887D" ma:contentTypeVersion="15" ma:contentTypeDescription="Opprett et nytt dokument." ma:contentTypeScope="" ma:versionID="6fccb19679323ab6fa21c378569ac619">
  <xsd:schema xmlns:xsd="http://www.w3.org/2001/XMLSchema" xmlns:xs="http://www.w3.org/2001/XMLSchema" xmlns:p="http://schemas.microsoft.com/office/2006/metadata/properties" xmlns:ns2="63555668-6778-450e-a38a-e357ed91b4b0" xmlns:ns3="f6eec2e1-0f14-4ca1-97bc-a11f7def4eb2" targetNamespace="http://schemas.microsoft.com/office/2006/metadata/properties" ma:root="true" ma:fieldsID="9e989b0cd217f8eff22aab23879bd365" ns2:_="" ns3:_="">
    <xsd:import namespace="63555668-6778-450e-a38a-e357ed91b4b0"/>
    <xsd:import namespace="f6eec2e1-0f14-4ca1-97bc-a11f7def4e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55668-6778-450e-a38a-e357ed91b4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emerkelapper" ma:readOnly="false" ma:fieldId="{5cf76f15-5ced-4ddc-b409-7134ff3c332f}" ma:taxonomyMulti="true" ma:sspId="7e46f388-af00-49e1-987f-f1071a6d23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eec2e1-0f14-4ca1-97bc-a11f7def4eb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555668-6778-450e-a38a-e357ed91b4b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B4EF17-D1B7-4CB5-8D75-D6E4D318B0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28A9DB-2F0B-4CB7-828D-0FD77BAFA513}"/>
</file>

<file path=customXml/itemProps3.xml><?xml version="1.0" encoding="utf-8"?>
<ds:datastoreItem xmlns:ds="http://schemas.openxmlformats.org/officeDocument/2006/customXml" ds:itemID="{52FAF101-D1EB-4A81-9387-C0EBFE04067A}">
  <ds:schemaRefs>
    <ds:schemaRef ds:uri="http://schemas.microsoft.com/office/2006/metadata/properties"/>
    <ds:schemaRef ds:uri="http://schemas.microsoft.com/office/infopath/2007/PartnerControls"/>
    <ds:schemaRef ds:uri="36dfce8f-9679-4f1e-8972-9071000b0eea"/>
    <ds:schemaRef ds:uri="3bb0c322-e534-49ac-bb9c-dcf33da0fdee"/>
    <ds:schemaRef ds:uri="63555668-6778-450e-a38a-e357ed91b4b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Enkeltbruk</vt:lpstr>
      <vt:lpstr>Samdrift</vt:lpstr>
    </vt:vector>
  </TitlesOfParts>
  <Manager/>
  <Company>Norges Bondelag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tlystad</dc:creator>
  <cp:keywords/>
  <dc:description/>
  <cp:lastModifiedBy>Elise Larsen</cp:lastModifiedBy>
  <cp:revision/>
  <dcterms:created xsi:type="dcterms:W3CDTF">2002-10-23T06:40:43Z</dcterms:created>
  <dcterms:modified xsi:type="dcterms:W3CDTF">2025-11-21T14:09:13Z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ackOfficeType">
    <vt:lpwstr>growBusiness Solutions</vt:lpwstr>
  </property>
  <property fmtid="{D5CDD505-2E9C-101B-9397-08002B2CF9AE}" pid="3" name="Server">
    <vt:lpwstr>osl-public-prog</vt:lpwstr>
  </property>
  <property fmtid="{D5CDD505-2E9C-101B-9397-08002B2CF9AE}" pid="4" name="Protocol">
    <vt:lpwstr>off</vt:lpwstr>
  </property>
  <property fmtid="{D5CDD505-2E9C-101B-9397-08002B2CF9AE}" pid="5" name="Site">
    <vt:lpwstr>/locator.aspx</vt:lpwstr>
  </property>
  <property fmtid="{D5CDD505-2E9C-101B-9397-08002B2CF9AE}" pid="6" name="FileID">
    <vt:lpwstr>402963</vt:lpwstr>
  </property>
  <property fmtid="{D5CDD505-2E9C-101B-9397-08002B2CF9AE}" pid="7" name="VerID">
    <vt:lpwstr>0</vt:lpwstr>
  </property>
  <property fmtid="{D5CDD505-2E9C-101B-9397-08002B2CF9AE}" pid="8" name="FilePath">
    <vt:lpwstr>\\OSL-PUBLIC-prog\users\work\bs\alunder</vt:lpwstr>
  </property>
  <property fmtid="{D5CDD505-2E9C-101B-9397-08002B2CF9AE}" pid="9" name="FileName">
    <vt:lpwstr>11-45 Regn ut medlemskontingent 2011.xls 402963_3_0.XLS</vt:lpwstr>
  </property>
  <property fmtid="{D5CDD505-2E9C-101B-9397-08002B2CF9AE}" pid="10" name="FullFileName">
    <vt:lpwstr>\\OSL-PUBLIC-prog\users\work\bs\alunder\11-45 Regn ut medlemskontingent 2011.xls 402963_3_0.XLS</vt:lpwstr>
  </property>
  <property fmtid="{D5CDD505-2E9C-101B-9397-08002B2CF9AE}" pid="11" name="ContentTypeId">
    <vt:lpwstr>0x0101003861E794FE3B4046B60D46B7DD81887D</vt:lpwstr>
  </property>
  <property fmtid="{D5CDD505-2E9C-101B-9397-08002B2CF9AE}" pid="12" name="MediaServiceImageTags">
    <vt:lpwstr/>
  </property>
</Properties>
</file>